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2021\"/>
    </mc:Choice>
  </mc:AlternateContent>
  <xr:revisionPtr revIDLastSave="0" documentId="13_ncr:1_{BF437A1D-5E18-42D1-81F8-3ABD17481B36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K19" i="2" l="1"/>
  <c r="R18" i="2"/>
  <c r="H28" i="2" l="1"/>
  <c r="I24" i="2"/>
  <c r="I19" i="2"/>
  <c r="H19" i="2"/>
  <c r="J19" i="2"/>
  <c r="Q19" i="2"/>
  <c r="L19" i="2"/>
  <c r="P19" i="2"/>
  <c r="O19" i="2"/>
  <c r="G18" i="2"/>
  <c r="Q15" i="2"/>
  <c r="Q16" i="2" s="1"/>
  <c r="N15" i="2"/>
  <c r="N16" i="2"/>
  <c r="P13" i="2"/>
  <c r="O13" i="2"/>
  <c r="N13" i="2"/>
  <c r="M13" i="2"/>
  <c r="K13" i="2"/>
  <c r="J13" i="2"/>
  <c r="H13" i="2"/>
  <c r="J11" i="2"/>
  <c r="J12" i="2" s="1"/>
  <c r="L9" i="2"/>
  <c r="L10" i="2" s="1"/>
  <c r="J9" i="2"/>
  <c r="J10" i="2" s="1"/>
  <c r="M10" i="2"/>
  <c r="O10" i="2"/>
  <c r="O9" i="2"/>
  <c r="K9" i="2"/>
  <c r="N10" i="2"/>
  <c r="N9" i="2"/>
  <c r="K10" i="2"/>
  <c r="Q10" i="2"/>
  <c r="P10" i="2"/>
  <c r="M8" i="2"/>
  <c r="H26" i="2" l="1"/>
  <c r="I26" i="2"/>
  <c r="J26" i="2"/>
  <c r="K26" i="2"/>
  <c r="L26" i="2"/>
  <c r="M26" i="2"/>
  <c r="N26" i="2"/>
  <c r="O26" i="2"/>
  <c r="P26" i="2"/>
  <c r="Q26" i="2"/>
  <c r="R27" i="2"/>
  <c r="I28" i="2"/>
  <c r="J28" i="2"/>
  <c r="K28" i="2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R24" i="2" s="1"/>
  <c r="R25" i="2"/>
  <c r="R23" i="2"/>
  <c r="R22" i="2"/>
  <c r="R21" i="2"/>
  <c r="N20" i="2"/>
  <c r="Q20" i="2"/>
  <c r="P20" i="2"/>
  <c r="L20" i="2"/>
  <c r="J20" i="2"/>
  <c r="I20" i="2"/>
  <c r="H20" i="2"/>
  <c r="K20" i="2"/>
  <c r="O20" i="2"/>
  <c r="R19" i="2"/>
  <c r="R17" i="2"/>
  <c r="R16" i="2"/>
  <c r="R15" i="2"/>
  <c r="R13" i="2"/>
  <c r="Q14" i="2"/>
  <c r="P14" i="2"/>
  <c r="O14" i="2"/>
  <c r="N14" i="2"/>
  <c r="M14" i="2"/>
  <c r="L14" i="2"/>
  <c r="K14" i="2"/>
  <c r="J14" i="2"/>
  <c r="I14" i="2"/>
  <c r="H14" i="2"/>
  <c r="R12" i="2"/>
  <c r="R11" i="2"/>
  <c r="R10" i="2"/>
  <c r="R9" i="2"/>
  <c r="R8" i="2"/>
  <c r="R7" i="2"/>
  <c r="R28" i="2" l="1"/>
  <c r="R32" i="2"/>
  <c r="R26" i="2"/>
  <c r="R14" i="2"/>
  <c r="R20" i="2"/>
  <c r="R33" i="2" l="1"/>
</calcChain>
</file>

<file path=xl/sharedStrings.xml><?xml version="1.0" encoding="utf-8"?>
<sst xmlns="http://schemas.openxmlformats.org/spreadsheetml/2006/main" count="85" uniqueCount="62">
  <si>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</si>
  <si>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</si>
  <si>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</si>
  <si>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</si>
  <si>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</si>
  <si>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</si>
  <si>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</si>
  <si>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</si>
  <si>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</si>
  <si>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</si>
  <si>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</si>
  <si>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</si>
  <si>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</si>
  <si>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</si>
  <si>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</si>
  <si>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</si>
  <si>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</si>
  <si>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</si>
  <si>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</si>
  <si>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</si>
  <si>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</si>
  <si>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</si>
  <si>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</si>
  <si>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</si>
  <si>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</si>
  <si>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</si>
  <si>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</si>
  <si>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</si>
  <si>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</si>
  <si>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</si>
  <si>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</si>
  <si>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</si>
  <si>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</si>
  <si>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</si>
  <si>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</si>
  <si>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</si>
  <si>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</si>
  <si>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</si>
  <si>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</si>
  <si>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</si>
  <si>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</si>
  <si>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</si>
  <si>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</si>
  <si>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</si>
  <si>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</si>
  <si>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</si>
  <si>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</si>
  <si>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</si>
  <si>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</si>
  <si>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</si>
  <si>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</si>
  <si>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</si>
  <si>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 xml:space="preserve">  Транспортный налог с физических лиц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</si>
  <si>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</si>
  <si>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</si>
  <si>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</si>
  <si>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</si>
  <si>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</si>
  <si>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</si>
  <si>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</si>
  <si>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</si>
  <si>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01-01-2021
01-03-2021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</si>
</sst>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2" borderId="16" xfId="15" applyNumberFormat="1" applyBorder="1" applyProtection="1">
      <alignment horizontal="right" vertical="top" shrinkToFit="1"/>
    </xf>
    <xf numFmtId="4" fontId="4" fillId="2" borderId="16" xfId="16" applyNumberFormat="1" applyBorder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showZeros="0" tabSelected="1" topLeftCell="G1" zoomScale="86" zoomScaleNormal="86" workbookViewId="0">
      <pane ySplit="6" topLeftCell="A13" activePane="bottomLeft" state="frozen"/>
      <selection activeCell="L1" sqref="L1"/>
      <selection pane="bottomLeft" activeCell="K20" sqref="K20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"/>
    </row>
    <row r="2" spans="1:19" ht="16.95" customHeigh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</row>
    <row r="3" spans="1:19" ht="14.55" customHeight="1" x14ac:dyDescent="0.3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/>
    </row>
    <row r="4" spans="1:19" ht="12.75" customHeight="1" thickBot="1" x14ac:dyDescent="0.35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"/>
    </row>
    <row r="5" spans="1:19" ht="52.8" customHeight="1" thickBot="1" x14ac:dyDescent="0.35">
      <c r="A5" s="33" t="s">
        <v>3</v>
      </c>
      <c r="B5" s="35" t="s">
        <v>3</v>
      </c>
      <c r="C5" s="31" t="s">
        <v>4</v>
      </c>
      <c r="D5" s="31" t="s">
        <v>3</v>
      </c>
      <c r="E5" s="31" t="s">
        <v>3</v>
      </c>
      <c r="F5" s="31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4"/>
      <c r="B6" s="36"/>
      <c r="C6" s="32"/>
      <c r="D6" s="32"/>
      <c r="E6" s="32"/>
      <c r="F6" s="32"/>
      <c r="G6" s="15" t="s">
        <v>61</v>
      </c>
      <c r="H6" s="15" t="s">
        <v>61</v>
      </c>
      <c r="I6" s="15" t="s">
        <v>61</v>
      </c>
      <c r="J6" s="15" t="s">
        <v>61</v>
      </c>
      <c r="K6" s="15" t="s">
        <v>61</v>
      </c>
      <c r="L6" s="15" t="s">
        <v>61</v>
      </c>
      <c r="M6" s="15" t="s">
        <v>61</v>
      </c>
      <c r="N6" s="15" t="s">
        <v>61</v>
      </c>
      <c r="O6" s="15" t="s">
        <v>61</v>
      </c>
      <c r="P6" s="15" t="s">
        <v>61</v>
      </c>
      <c r="Q6" s="15" t="s">
        <v>61</v>
      </c>
      <c r="R6" s="15" t="s">
        <v>61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>
        <v>10382</v>
      </c>
      <c r="N7" s="18">
        <v>0</v>
      </c>
      <c r="O7" s="18">
        <v>115880</v>
      </c>
      <c r="P7" s="18">
        <v>0</v>
      </c>
      <c r="Q7" s="18">
        <v>0</v>
      </c>
      <c r="R7" s="18">
        <f>H7+I7+J7+K7+L7+M7+N7+O7+P7+Q7</f>
        <v>215920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v>89658</v>
      </c>
      <c r="K8" s="18">
        <v>0</v>
      </c>
      <c r="L8" s="18">
        <v>0</v>
      </c>
      <c r="M8" s="18">
        <f>M7</f>
        <v>10382</v>
      </c>
      <c r="N8" s="18">
        <v>0</v>
      </c>
      <c r="O8" s="18">
        <v>115880</v>
      </c>
      <c r="P8" s="18">
        <v>0</v>
      </c>
      <c r="Q8" s="18">
        <v>0</v>
      </c>
      <c r="R8" s="18">
        <f>H8+I8+J8+K8+L8+M8+N8+O8+P8+Q8</f>
        <v>215920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0</v>
      </c>
      <c r="H9" s="18">
        <v>0</v>
      </c>
      <c r="I9" s="18">
        <v>2409</v>
      </c>
      <c r="J9" s="18">
        <f>41600+802727.15+1914</f>
        <v>846241.15</v>
      </c>
      <c r="K9" s="18">
        <f>2595112.21+2574+3442</f>
        <v>2601128.21</v>
      </c>
      <c r="L9" s="18">
        <f>2392</f>
        <v>2392</v>
      </c>
      <c r="M9" s="18">
        <v>270</v>
      </c>
      <c r="N9" s="18">
        <f>5215006.26</f>
        <v>5215006.26</v>
      </c>
      <c r="O9" s="18">
        <f>15600</f>
        <v>15600</v>
      </c>
      <c r="P9" s="18">
        <v>5225</v>
      </c>
      <c r="Q9" s="18">
        <v>20897</v>
      </c>
      <c r="R9" s="18">
        <f t="shared" ref="R9:R32" si="0">H9+I9+J9+K9+L9+M9+N9+O9+P9+Q9</f>
        <v>8709168.6199999992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v>0</v>
      </c>
      <c r="H10" s="18">
        <v>0</v>
      </c>
      <c r="I10" s="18">
        <v>2409</v>
      </c>
      <c r="J10" s="18">
        <f t="shared" ref="J10:Q10" si="1">J9</f>
        <v>846241.15</v>
      </c>
      <c r="K10" s="18">
        <f t="shared" si="1"/>
        <v>2601128.21</v>
      </c>
      <c r="L10" s="18">
        <f t="shared" si="1"/>
        <v>2392</v>
      </c>
      <c r="M10" s="18">
        <f t="shared" si="1"/>
        <v>270</v>
      </c>
      <c r="N10" s="18">
        <f t="shared" si="1"/>
        <v>5215006.26</v>
      </c>
      <c r="O10" s="18">
        <f t="shared" si="1"/>
        <v>15600</v>
      </c>
      <c r="P10" s="18">
        <f t="shared" si="1"/>
        <v>5225</v>
      </c>
      <c r="Q10" s="18">
        <f t="shared" si="1"/>
        <v>20897</v>
      </c>
      <c r="R10" s="18">
        <f t="shared" si="0"/>
        <v>8709168.6199999992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>
        <v>0</v>
      </c>
      <c r="I11" s="18"/>
      <c r="J11" s="18">
        <f>13670+20654</f>
        <v>34324</v>
      </c>
      <c r="K11" s="18">
        <v>26000</v>
      </c>
      <c r="L11" s="18">
        <v>3900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0"/>
        <v>64224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v>0</v>
      </c>
      <c r="I12" s="18"/>
      <c r="J12" s="18">
        <f>J11</f>
        <v>34324</v>
      </c>
      <c r="K12" s="18">
        <v>26000</v>
      </c>
      <c r="L12" s="18">
        <v>3900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0"/>
        <v>64224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>
        <v>0</v>
      </c>
      <c r="H13" s="18">
        <f>55419</f>
        <v>55419</v>
      </c>
      <c r="I13" s="18">
        <v>29345</v>
      </c>
      <c r="J13" s="18">
        <f>90533.28</f>
        <v>90533.28</v>
      </c>
      <c r="K13" s="18">
        <f>52060.06</f>
        <v>52060.06</v>
      </c>
      <c r="L13" s="18">
        <v>7878</v>
      </c>
      <c r="M13" s="18">
        <f>94810</f>
        <v>94810</v>
      </c>
      <c r="N13" s="18">
        <f>90890.27</f>
        <v>90890.27</v>
      </c>
      <c r="O13" s="18">
        <f>160793.1</f>
        <v>160793.1</v>
      </c>
      <c r="P13" s="18">
        <f>206731.71</f>
        <v>206731.71</v>
      </c>
      <c r="Q13" s="18">
        <v>44236.1</v>
      </c>
      <c r="R13" s="18">
        <f t="shared" si="0"/>
        <v>832696.5199999999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v>0</v>
      </c>
      <c r="H14" s="18">
        <f>H13</f>
        <v>55419</v>
      </c>
      <c r="I14" s="18">
        <f t="shared" ref="I14:Q14" si="2">I13</f>
        <v>29345</v>
      </c>
      <c r="J14" s="18">
        <f t="shared" si="2"/>
        <v>90533.28</v>
      </c>
      <c r="K14" s="18">
        <f t="shared" si="2"/>
        <v>52060.06</v>
      </c>
      <c r="L14" s="18">
        <f t="shared" si="2"/>
        <v>7878</v>
      </c>
      <c r="M14" s="18">
        <f t="shared" si="2"/>
        <v>94810</v>
      </c>
      <c r="N14" s="18">
        <f t="shared" si="2"/>
        <v>90890.27</v>
      </c>
      <c r="O14" s="18">
        <f t="shared" si="2"/>
        <v>160793.1</v>
      </c>
      <c r="P14" s="18">
        <f t="shared" si="2"/>
        <v>206731.71</v>
      </c>
      <c r="Q14" s="18">
        <f t="shared" si="2"/>
        <v>44236.1</v>
      </c>
      <c r="R14" s="18">
        <f t="shared" si="0"/>
        <v>832696.5199999999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/>
      <c r="K15" s="18"/>
      <c r="L15" s="18">
        <v>0</v>
      </c>
      <c r="M15" s="18">
        <v>0</v>
      </c>
      <c r="N15" s="18">
        <f>7984.06+135+3445</f>
        <v>11564.060000000001</v>
      </c>
      <c r="O15" s="18">
        <v>0</v>
      </c>
      <c r="P15" s="18">
        <v>0</v>
      </c>
      <c r="Q15" s="18">
        <f>2025+2981</f>
        <v>5006</v>
      </c>
      <c r="R15" s="18">
        <f t="shared" si="0"/>
        <v>16570.060000000001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/>
      <c r="J16" s="18"/>
      <c r="K16" s="18"/>
      <c r="L16" s="18">
        <v>0</v>
      </c>
      <c r="M16" s="18">
        <v>0</v>
      </c>
      <c r="N16" s="18">
        <f>N15</f>
        <v>11564.060000000001</v>
      </c>
      <c r="O16" s="18">
        <v>0</v>
      </c>
      <c r="P16" s="18">
        <v>0</v>
      </c>
      <c r="Q16" s="18">
        <f>Q15</f>
        <v>5006</v>
      </c>
      <c r="R16" s="18">
        <f t="shared" si="0"/>
        <v>16570.060000000001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>
        <v>1800</v>
      </c>
      <c r="H17" s="18">
        <v>0</v>
      </c>
      <c r="I17" s="18">
        <v>0</v>
      </c>
      <c r="J17" s="18">
        <v>0</v>
      </c>
      <c r="K17" s="18">
        <v>30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0"/>
        <v>30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1800</v>
      </c>
      <c r="H18" s="18">
        <v>0</v>
      </c>
      <c r="I18" s="18">
        <v>0</v>
      </c>
      <c r="J18" s="18">
        <v>0</v>
      </c>
      <c r="K18" s="18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>H18+I18+J18+K18+L18+M18+N18+O18+P18+Q18+G18</f>
        <v>1830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f>1942</f>
        <v>1942</v>
      </c>
      <c r="I19" s="18">
        <f>6797+3874+14484+910</f>
        <v>26065</v>
      </c>
      <c r="J19" s="18">
        <f>4824+4655+389+722</f>
        <v>10590</v>
      </c>
      <c r="K19" s="18">
        <f>10034.64+H195593+7601-117.96</f>
        <v>17517.68</v>
      </c>
      <c r="L19" s="18">
        <f>72.92+417+8972</f>
        <v>9461.92</v>
      </c>
      <c r="M19" s="18">
        <v>0</v>
      </c>
      <c r="N19" s="18">
        <v>1462</v>
      </c>
      <c r="O19" s="18">
        <f>11283.69+5641</f>
        <v>16924.690000000002</v>
      </c>
      <c r="P19" s="18">
        <f>5419.475665</f>
        <v>5419.4756649999999</v>
      </c>
      <c r="Q19" s="18">
        <f>8246+35.84+16902+11891.01</f>
        <v>37074.85</v>
      </c>
      <c r="R19" s="18">
        <f t="shared" si="0"/>
        <v>126457.61566500002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>H19</f>
        <v>1942</v>
      </c>
      <c r="I20" s="18">
        <f>I19</f>
        <v>26065</v>
      </c>
      <c r="J20" s="18">
        <f>J19</f>
        <v>10590</v>
      </c>
      <c r="K20" s="18">
        <f>K19</f>
        <v>17517.68</v>
      </c>
      <c r="L20" s="18">
        <f>L19</f>
        <v>9461.92</v>
      </c>
      <c r="M20" s="18">
        <v>0</v>
      </c>
      <c r="N20" s="18">
        <f>N19</f>
        <v>1462</v>
      </c>
      <c r="O20" s="18">
        <f>O19</f>
        <v>16924.690000000002</v>
      </c>
      <c r="P20" s="18">
        <f>P19</f>
        <v>5419.4756649999999</v>
      </c>
      <c r="Q20" s="18">
        <f>Q19</f>
        <v>37074.85</v>
      </c>
      <c r="R20" s="18">
        <f t="shared" si="0"/>
        <v>126457.61566500002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0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0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0</v>
      </c>
      <c r="I23" s="18">
        <v>12991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618</v>
      </c>
      <c r="R23" s="18">
        <f t="shared" si="0"/>
        <v>13609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v>0</v>
      </c>
      <c r="I24" s="18">
        <f>I23</f>
        <v>12991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f>Q23</f>
        <v>618</v>
      </c>
      <c r="R24" s="18">
        <f t="shared" si="0"/>
        <v>13609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65085.06</v>
      </c>
      <c r="I25" s="18">
        <v>113351.4</v>
      </c>
      <c r="J25" s="18">
        <v>195147.27</v>
      </c>
      <c r="K25" s="18">
        <v>148639.56</v>
      </c>
      <c r="L25" s="18">
        <v>72926.78</v>
      </c>
      <c r="M25" s="18">
        <v>86649.47</v>
      </c>
      <c r="N25" s="18">
        <v>233617.71</v>
      </c>
      <c r="O25" s="18">
        <v>109011.74</v>
      </c>
      <c r="P25" s="18">
        <v>193701.59</v>
      </c>
      <c r="Q25" s="18">
        <v>220556.07</v>
      </c>
      <c r="R25" s="18">
        <f t="shared" si="0"/>
        <v>1438686.65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65085.06</v>
      </c>
      <c r="I26" s="18">
        <f t="shared" ref="I26:Q26" si="3">I25</f>
        <v>113351.4</v>
      </c>
      <c r="J26" s="18">
        <f t="shared" si="3"/>
        <v>195147.27</v>
      </c>
      <c r="K26" s="18">
        <f t="shared" si="3"/>
        <v>148639.56</v>
      </c>
      <c r="L26" s="18">
        <f t="shared" si="3"/>
        <v>72926.78</v>
      </c>
      <c r="M26" s="18">
        <f t="shared" si="3"/>
        <v>86649.47</v>
      </c>
      <c r="N26" s="18">
        <f t="shared" si="3"/>
        <v>233617.71</v>
      </c>
      <c r="O26" s="18">
        <f t="shared" si="3"/>
        <v>109011.74</v>
      </c>
      <c r="P26" s="18">
        <f t="shared" si="3"/>
        <v>193701.59</v>
      </c>
      <c r="Q26" s="18">
        <f t="shared" si="3"/>
        <v>220556.07</v>
      </c>
      <c r="R26" s="18">
        <f t="shared" si="0"/>
        <v>1438686.65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52</v>
      </c>
      <c r="G27" s="18">
        <v>0</v>
      </c>
      <c r="H27" s="18">
        <v>66386</v>
      </c>
      <c r="I27" s="18">
        <v>112371.33</v>
      </c>
      <c r="J27" s="18">
        <v>242001.05</v>
      </c>
      <c r="K27" s="18">
        <v>168433</v>
      </c>
      <c r="L27" s="18">
        <v>54458</v>
      </c>
      <c r="M27" s="18">
        <v>86513</v>
      </c>
      <c r="N27" s="18">
        <v>115239</v>
      </c>
      <c r="O27" s="18">
        <v>76800</v>
      </c>
      <c r="P27" s="18">
        <v>179296</v>
      </c>
      <c r="Q27" s="18">
        <v>191418.19</v>
      </c>
      <c r="R27" s="18">
        <f t="shared" si="0"/>
        <v>1292915.5699999998</v>
      </c>
      <c r="S27" s="8"/>
      <c r="T27" s="6"/>
    </row>
    <row r="28" spans="1:20" outlineLevel="1" x14ac:dyDescent="0.3">
      <c r="A28" s="3"/>
      <c r="B28" s="5"/>
      <c r="C28" s="16" t="s">
        <v>53</v>
      </c>
      <c r="D28" s="16"/>
      <c r="E28" s="16"/>
      <c r="F28" s="17" t="s">
        <v>54</v>
      </c>
      <c r="G28" s="18">
        <v>0</v>
      </c>
      <c r="H28" s="18">
        <f>H27</f>
        <v>66386</v>
      </c>
      <c r="I28" s="18">
        <f t="shared" ref="I28:Q28" si="4">I27</f>
        <v>112371.33</v>
      </c>
      <c r="J28" s="18">
        <f t="shared" si="4"/>
        <v>242001.05</v>
      </c>
      <c r="K28" s="18">
        <f t="shared" si="4"/>
        <v>168433</v>
      </c>
      <c r="L28" s="18">
        <f t="shared" si="4"/>
        <v>54458</v>
      </c>
      <c r="M28" s="18">
        <f t="shared" si="4"/>
        <v>86513</v>
      </c>
      <c r="N28" s="18">
        <f t="shared" si="4"/>
        <v>115239</v>
      </c>
      <c r="O28" s="18">
        <f t="shared" si="4"/>
        <v>76800</v>
      </c>
      <c r="P28" s="18">
        <f t="shared" si="4"/>
        <v>179296</v>
      </c>
      <c r="Q28" s="18">
        <f t="shared" si="4"/>
        <v>191418.19</v>
      </c>
      <c r="R28" s="18">
        <f t="shared" si="0"/>
        <v>1292915.5699999998</v>
      </c>
      <c r="S28" s="8"/>
      <c r="T28" s="6"/>
    </row>
    <row r="29" spans="1:20" ht="52.8" x14ac:dyDescent="0.3">
      <c r="A29" s="3"/>
      <c r="B29" s="5"/>
      <c r="C29" s="16" t="s">
        <v>55</v>
      </c>
      <c r="D29" s="16"/>
      <c r="E29" s="16"/>
      <c r="F29" s="17" t="s">
        <v>56</v>
      </c>
      <c r="G29" s="18">
        <v>0</v>
      </c>
      <c r="H29" s="18">
        <v>0</v>
      </c>
      <c r="I29" s="18">
        <v>0</v>
      </c>
      <c r="J29" s="18">
        <v>0</v>
      </c>
      <c r="K29" s="18">
        <v>353702</v>
      </c>
      <c r="L29" s="18">
        <v>0</v>
      </c>
      <c r="M29" s="18">
        <v>0</v>
      </c>
      <c r="N29" s="18">
        <v>70322</v>
      </c>
      <c r="O29" s="18">
        <v>42629</v>
      </c>
      <c r="P29" s="18">
        <v>0</v>
      </c>
      <c r="Q29" s="18">
        <v>0</v>
      </c>
      <c r="R29" s="18">
        <f t="shared" si="0"/>
        <v>466653</v>
      </c>
      <c r="S29" s="8"/>
      <c r="T29" s="6"/>
    </row>
    <row r="30" spans="1:20" outlineLevel="1" x14ac:dyDescent="0.3">
      <c r="A30" s="3"/>
      <c r="B30" s="5"/>
      <c r="C30" s="16" t="s">
        <v>57</v>
      </c>
      <c r="D30" s="16"/>
      <c r="E30" s="16"/>
      <c r="F30" s="17" t="s">
        <v>58</v>
      </c>
      <c r="G30" s="18">
        <v>0</v>
      </c>
      <c r="H30" s="18">
        <v>0</v>
      </c>
      <c r="I30" s="18">
        <v>0</v>
      </c>
      <c r="J30" s="18">
        <v>0</v>
      </c>
      <c r="K30" s="18">
        <v>353702</v>
      </c>
      <c r="L30" s="18">
        <v>0</v>
      </c>
      <c r="M30" s="18">
        <v>0</v>
      </c>
      <c r="N30" s="18">
        <v>70322</v>
      </c>
      <c r="O30" s="18">
        <v>42629</v>
      </c>
      <c r="P30" s="18">
        <v>0</v>
      </c>
      <c r="Q30" s="18">
        <v>0</v>
      </c>
      <c r="R30" s="18">
        <f t="shared" si="0"/>
        <v>466653</v>
      </c>
      <c r="S30" s="8"/>
      <c r="T30" s="6"/>
    </row>
    <row r="31" spans="1:20" ht="52.8" x14ac:dyDescent="0.3">
      <c r="A31" s="3"/>
      <c r="B31" s="5"/>
      <c r="C31" s="16" t="s">
        <v>59</v>
      </c>
      <c r="D31" s="16"/>
      <c r="E31" s="16"/>
      <c r="F31" s="17" t="s">
        <v>60</v>
      </c>
      <c r="G31" s="18">
        <v>0</v>
      </c>
      <c r="H31" s="18">
        <v>111561.28</v>
      </c>
      <c r="I31" s="18">
        <v>212071.89</v>
      </c>
      <c r="J31" s="18">
        <v>204656.31</v>
      </c>
      <c r="K31" s="18">
        <v>562192.76</v>
      </c>
      <c r="L31" s="18">
        <v>316516.93</v>
      </c>
      <c r="M31" s="18">
        <v>126300.93</v>
      </c>
      <c r="N31" s="18">
        <v>232803.35</v>
      </c>
      <c r="O31" s="18">
        <v>370264.41</v>
      </c>
      <c r="P31" s="18">
        <v>348008.56</v>
      </c>
      <c r="Q31" s="18">
        <v>271557.33</v>
      </c>
      <c r="R31" s="18">
        <f t="shared" si="0"/>
        <v>2755933.75</v>
      </c>
      <c r="S31" s="8"/>
      <c r="T31" s="6"/>
    </row>
    <row r="32" spans="1:20" ht="15" outlineLevel="1" thickBot="1" x14ac:dyDescent="0.35">
      <c r="A32" s="3"/>
      <c r="B32" s="5"/>
      <c r="C32" s="16" t="s">
        <v>57</v>
      </c>
      <c r="D32" s="16"/>
      <c r="E32" s="16"/>
      <c r="F32" s="17" t="s">
        <v>58</v>
      </c>
      <c r="G32" s="18">
        <v>0</v>
      </c>
      <c r="H32" s="18">
        <f>H31</f>
        <v>111561.28</v>
      </c>
      <c r="I32" s="18">
        <f t="shared" ref="I32:Q32" si="5">I31</f>
        <v>212071.89</v>
      </c>
      <c r="J32" s="18">
        <f t="shared" si="5"/>
        <v>204656.31</v>
      </c>
      <c r="K32" s="18">
        <f t="shared" si="5"/>
        <v>562192.76</v>
      </c>
      <c r="L32" s="18">
        <f t="shared" si="5"/>
        <v>316516.93</v>
      </c>
      <c r="M32" s="18">
        <f t="shared" si="5"/>
        <v>126300.93</v>
      </c>
      <c r="N32" s="18">
        <f t="shared" si="5"/>
        <v>232803.35</v>
      </c>
      <c r="O32" s="18">
        <f t="shared" si="5"/>
        <v>370264.41</v>
      </c>
      <c r="P32" s="18">
        <f t="shared" si="5"/>
        <v>348008.56</v>
      </c>
      <c r="Q32" s="18">
        <f t="shared" si="5"/>
        <v>271557.33</v>
      </c>
      <c r="R32" s="18">
        <f t="shared" si="0"/>
        <v>2755933.75</v>
      </c>
      <c r="S32" s="8"/>
      <c r="T32" s="6"/>
    </row>
    <row r="33" spans="1:20" ht="13.5" customHeight="1" x14ac:dyDescent="0.3">
      <c r="A33" s="4"/>
      <c r="B33" s="4"/>
      <c r="C33" s="19"/>
      <c r="D33" s="19"/>
      <c r="E33" s="19"/>
      <c r="F33" s="20" t="s">
        <v>17</v>
      </c>
      <c r="G33" s="21">
        <v>600</v>
      </c>
      <c r="H33" s="21">
        <v>348511.1</v>
      </c>
      <c r="I33" s="21">
        <v>500475.34</v>
      </c>
      <c r="J33" s="21">
        <v>1023693.31</v>
      </c>
      <c r="K33" s="21">
        <v>4150055.53</v>
      </c>
      <c r="L33" s="21">
        <v>529763.61</v>
      </c>
      <c r="M33" s="21">
        <v>475519.56</v>
      </c>
      <c r="N33" s="21">
        <v>4579337.25</v>
      </c>
      <c r="O33" s="21">
        <v>1039658.24</v>
      </c>
      <c r="P33" s="21">
        <v>1039758.92</v>
      </c>
      <c r="Q33" s="21">
        <v>881573.99</v>
      </c>
      <c r="R33" s="22">
        <f>R8+R10+R12+R14+R16+R18+R20+R22+R24+R26+R28+R30+R32</f>
        <v>15936464.785665</v>
      </c>
      <c r="S33" s="11"/>
      <c r="T33" s="6"/>
    </row>
    <row r="34" spans="1:20" ht="12.75" customHeight="1" x14ac:dyDescent="0.3">
      <c r="A34" s="2"/>
      <c r="B34" s="2"/>
      <c r="C34" s="2"/>
      <c r="D34" s="2"/>
      <c r="E34" s="2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2"/>
      <c r="T34" s="6"/>
    </row>
    <row r="35" spans="1:20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  <c r="T35" s="6"/>
    </row>
    <row r="36" spans="1:20" x14ac:dyDescent="0.3">
      <c r="T36" s="7"/>
    </row>
    <row r="37" spans="1:20" x14ac:dyDescent="0.3">
      <c r="T37" s="8"/>
    </row>
  </sheetData>
  <mergeCells count="11">
    <mergeCell ref="A35:R35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59055118110236227" right="0.59055118110236227" top="0.59055118110236227" bottom="0.59055118110236227" header="0.51181102362204722" footer="0.51181102362204722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2021-03-12T04:13:58Z</cp:lastPrinted>
  <dcterms:created xsi:type="dcterms:W3CDTF">2021-01-29T07:32:03Z</dcterms:created>
  <dcterms:modified xsi:type="dcterms:W3CDTF">2021-03-17T03:48:32Z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